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Z:\ME\2024\Sp24toF24_SRPThermalMass\Documents\Maciej Contributions\"/>
    </mc:Choice>
  </mc:AlternateContent>
  <xr:revisionPtr revIDLastSave="0" documentId="8_{CFD59D56-78DA-432C-A0F2-33D11F31EAE8}" xr6:coauthVersionLast="47" xr6:coauthVersionMax="47" xr10:uidLastSave="{00000000-0000-0000-0000-000000000000}"/>
  <bookViews>
    <workbookView xWindow="-108" yWindow="-108" windowWidth="23256" windowHeight="12576" xr2:uid="{D79F1A4B-B772-44E5-B4D4-B7A6BBD2035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D6" i="1"/>
  <c r="U8" i="1"/>
  <c r="U7" i="1"/>
  <c r="U6" i="1"/>
  <c r="U5" i="1"/>
  <c r="U4" i="1"/>
  <c r="S8" i="1"/>
  <c r="S9" i="1" s="1"/>
  <c r="S7" i="1"/>
  <c r="S6" i="1"/>
  <c r="S5" i="1"/>
  <c r="S4" i="1"/>
  <c r="D28" i="1"/>
  <c r="J26" i="1"/>
  <c r="J39" i="1"/>
  <c r="J23" i="1"/>
  <c r="J18" i="1"/>
  <c r="J19" i="1"/>
  <c r="J17" i="1"/>
  <c r="D30" i="1"/>
  <c r="D25" i="1"/>
  <c r="D23" i="1"/>
  <c r="D22" i="1"/>
  <c r="D21" i="1"/>
  <c r="D20" i="1"/>
  <c r="D18" i="1"/>
  <c r="D17" i="1"/>
  <c r="D19" i="1"/>
  <c r="D16" i="1"/>
  <c r="J25" i="1"/>
  <c r="D26" i="1"/>
  <c r="D27" i="1"/>
  <c r="J32" i="1"/>
  <c r="D24" i="1"/>
  <c r="J22" i="1"/>
  <c r="J20" i="1"/>
  <c r="J16" i="1"/>
  <c r="U9" i="1" l="1"/>
  <c r="J28" i="1"/>
  <c r="N3" i="1" l="1"/>
  <c r="F6" i="1"/>
  <c r="L3" i="1"/>
</calcChain>
</file>

<file path=xl/sharedStrings.xml><?xml version="1.0" encoding="utf-8"?>
<sst xmlns="http://schemas.openxmlformats.org/spreadsheetml/2006/main" count="77" uniqueCount="56">
  <si>
    <t xml:space="preserve">Thermal Energy Storage </t>
  </si>
  <si>
    <t>Initial Inevstment</t>
  </si>
  <si>
    <t>Present Value</t>
  </si>
  <si>
    <t>H2O Bars</t>
  </si>
  <si>
    <t>Concrete</t>
  </si>
  <si>
    <t>Period</t>
  </si>
  <si>
    <t>Cash Flow</t>
  </si>
  <si>
    <t>Net Present Value Calculator</t>
  </si>
  <si>
    <t>Your NPV is:</t>
  </si>
  <si>
    <t>Dicount Rate:</t>
  </si>
  <si>
    <t>Period (#years):</t>
  </si>
  <si>
    <t>Total</t>
  </si>
  <si>
    <t>Initial Ivestment</t>
  </si>
  <si>
    <t>Notes</t>
  </si>
  <si>
    <t>Glycol Loop that consists of Pump and Freezer is estimated to be reduced from $600 to $60 per unit if we would send a request of 20,000 units</t>
  </si>
  <si>
    <t>H2O Bars (Manufactured Product)</t>
  </si>
  <si>
    <t>Concrete (Installation at 1600ft^2 home)</t>
  </si>
  <si>
    <t>Item</t>
  </si>
  <si>
    <t>Unit Needed</t>
  </si>
  <si>
    <t>Cost</t>
  </si>
  <si>
    <t>PEX-A (1")</t>
  </si>
  <si>
    <t>PEX-A (3/8") (ft)</t>
  </si>
  <si>
    <t xml:space="preserve">Labor in China is $5.5/h we estimate a 6-8h assembly for one unit </t>
  </si>
  <si>
    <t>PEX-A Plug (1")</t>
  </si>
  <si>
    <t>PEX-A Sleeve (3/8")</t>
  </si>
  <si>
    <t>PEX-A Sleeve (1")</t>
  </si>
  <si>
    <t>Elbow Fittings (3/8")</t>
  </si>
  <si>
    <t>Copper Tube (ft)</t>
  </si>
  <si>
    <t>Cast Iron drain (12")</t>
  </si>
  <si>
    <t>Additional Fittings</t>
  </si>
  <si>
    <t>Pump &amp; Freezer (System)</t>
  </si>
  <si>
    <t>This is a buy and go product, you can buy it and implement it in your house. That's why we estimate on producing 20,000 units</t>
  </si>
  <si>
    <t>Fan</t>
  </si>
  <si>
    <t>Outer Shell</t>
  </si>
  <si>
    <t>Fan Celling</t>
  </si>
  <si>
    <t>R&amp;D</t>
  </si>
  <si>
    <t>Labor (hour)</t>
  </si>
  <si>
    <t>Control</t>
  </si>
  <si>
    <t>Propylene Glycol</t>
  </si>
  <si>
    <t xml:space="preserve">Price of Concrete is estimated at $190/m^3 </t>
  </si>
  <si>
    <t>Concrete (m^3)</t>
  </si>
  <si>
    <t>Glycol will always be a 1% of the volume of the TES</t>
  </si>
  <si>
    <t>Labor</t>
  </si>
  <si>
    <t>Engineering Fee</t>
  </si>
  <si>
    <t>Labor is very highly estimated at $40/h</t>
  </si>
  <si>
    <t>Pump + Freezer</t>
  </si>
  <si>
    <t>This product is being implemented into a new build houses, basically as a house is being built we can implement our design for previously quated price</t>
  </si>
  <si>
    <t>Total (1 unit)</t>
  </si>
  <si>
    <t>&lt;- what we pay</t>
  </si>
  <si>
    <t>what -&gt; cust. Pay</t>
  </si>
  <si>
    <t>Total (20,000 units)</t>
  </si>
  <si>
    <t xml:space="preserve">Cash Flow </t>
  </si>
  <si>
    <t>H2O Bars (#units sold)</t>
  </si>
  <si>
    <t>Concrete (1600^ft Installation)</t>
  </si>
  <si>
    <t>Number of units sold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</si>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</sst>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7" borderId="0" xfId="0" applyFill="1" applyAlignment="1">
      <alignment horizontal="center"/>
    </xf>
    <xf numFmtId="0" fontId="0" fillId="7" borderId="0" xfId="0" applyFill="1"/>
    <xf numFmtId="44" fontId="0" fillId="0" borderId="0" xfId="1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10" borderId="0" xfId="0" applyFill="1" applyAlignment="1">
      <alignment horizontal="center" vertical="center"/>
    </xf>
    <xf numFmtId="8" fontId="0" fillId="0" borderId="0" xfId="0" applyNumberFormat="1"/>
    <xf numFmtId="0" fontId="2" fillId="0" borderId="0" xfId="0" applyFont="1" applyAlignment="1">
      <alignment horizontal="center"/>
    </xf>
    <xf numFmtId="44" fontId="0" fillId="0" borderId="0" xfId="0" applyNumberFormat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/>
    </xf>
    <xf numFmtId="0" fontId="0" fillId="6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44" fontId="0" fillId="0" borderId="0" xfId="0" applyNumberFormat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2" fillId="1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3" fillId="8" borderId="0" xfId="0" applyFont="1" applyFill="1" applyAlignment="1">
      <alignment horizontal="center" vertical="center"/>
    </xf>
    <xf numFmtId="0" fontId="0" fillId="9" borderId="0" xfId="0" applyFill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vertical="center"/>
    </xf>
    <xf numFmtId="44" fontId="0" fillId="0" borderId="0" xfId="1" applyFont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4" fontId="0" fillId="0" borderId="0" xfId="1" applyFont="1" applyAlignment="1">
      <alignment horizont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5" fillId="2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0" fontId="0" fillId="0" borderId="0" xfId="2" applyNumberFormat="1" applyFont="1" applyAlignment="1">
      <alignment horizontal="center" vertical="center"/>
    </xf>
    <xf numFmtId="164" fontId="2" fillId="0" borderId="0" xfId="1" applyNumberFormat="1" applyFont="1" applyAlignment="1">
      <alignment horizontal="center" vertical="center"/>
    </xf>
    <xf numFmtId="164" fontId="0" fillId="12" borderId="0" xfId="1" applyNumberFormat="1" applyFont="1" applyFill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6706</xdr:colOff>
      <xdr:row>3</xdr:row>
      <xdr:rowOff>176696</xdr:rowOff>
    </xdr:from>
    <xdr:to>
      <xdr:col>13</xdr:col>
      <xdr:colOff>81092</xdr:colOff>
      <xdr:row>9</xdr:row>
      <xdr:rowOff>163516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BB5E20-B000-747A-6947-5AF408DF8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6206" y="720982"/>
          <a:ext cx="1289957" cy="10753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BC851-BCFD-4FEF-A7CD-9DED110374BF}">
  <dimension ref="A1:U52"/>
  <sheetViews>
    <sheetView tabSelected="1" zoomScale="78" workbookViewId="0">
      <selection activeCell="D10" sqref="D10"/>
    </sheetView>
  </sheetViews>
  <sheetFormatPr defaultRowHeight="14.4" x14ac:dyDescent="0.3"/>
  <cols>
    <col min="3" max="3" width="10.88671875" bestFit="1" customWidth="1"/>
    <col min="4" max="4" width="13.88671875" bestFit="1" customWidth="1"/>
    <col min="6" max="6" width="10.109375" bestFit="1" customWidth="1"/>
    <col min="9" max="9" width="10.88671875" bestFit="1" customWidth="1"/>
    <col min="10" max="10" width="10.33203125" bestFit="1" customWidth="1"/>
    <col min="18" max="18" width="8.88671875" bestFit="1" customWidth="1"/>
    <col min="19" max="19" width="10.44140625" bestFit="1" customWidth="1"/>
    <col min="20" max="20" width="8.88671875" bestFit="1" customWidth="1"/>
    <col min="21" max="21" width="11.109375" bestFit="1" customWidth="1"/>
  </cols>
  <sheetData>
    <row r="1" spans="1:21" x14ac:dyDescent="0.3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L1" s="20" t="s">
        <v>1</v>
      </c>
      <c r="M1" s="20"/>
      <c r="N1" s="20"/>
      <c r="O1" s="20"/>
      <c r="R1" s="20" t="s">
        <v>2</v>
      </c>
      <c r="S1" s="20"/>
      <c r="T1" s="20"/>
      <c r="U1" s="20"/>
    </row>
    <row r="2" spans="1:21" x14ac:dyDescent="0.3">
      <c r="A2" s="46"/>
      <c r="B2" s="46"/>
      <c r="C2" s="46"/>
      <c r="D2" s="46"/>
      <c r="E2" s="46"/>
      <c r="F2" s="46"/>
      <c r="G2" s="46"/>
      <c r="H2" s="46"/>
      <c r="I2" s="46"/>
      <c r="J2" s="46"/>
      <c r="L2" s="13" t="s">
        <v>3</v>
      </c>
      <c r="M2" s="13"/>
      <c r="N2" s="13" t="s">
        <v>4</v>
      </c>
      <c r="O2" s="13"/>
      <c r="R2" s="19" t="s">
        <v>3</v>
      </c>
      <c r="S2" s="19"/>
      <c r="T2" s="19" t="s">
        <v>4</v>
      </c>
      <c r="U2" s="19"/>
    </row>
    <row r="3" spans="1:21" x14ac:dyDescent="0.3">
      <c r="A3" s="46"/>
      <c r="B3" s="46"/>
      <c r="C3" s="46"/>
      <c r="D3" s="46"/>
      <c r="E3" s="46"/>
      <c r="F3" s="46"/>
      <c r="G3" s="46"/>
      <c r="H3" s="46"/>
      <c r="I3" s="46"/>
      <c r="J3" s="46"/>
      <c r="L3" s="21">
        <f>D28</f>
        <v>366.67499999999995</v>
      </c>
      <c r="M3" s="19"/>
      <c r="N3" s="21">
        <f>J28</f>
        <v>5916.4</v>
      </c>
      <c r="O3" s="19"/>
      <c r="R3" t="s">
        <v>5</v>
      </c>
      <c r="S3" t="s">
        <v>6</v>
      </c>
      <c r="T3" t="s">
        <v>5</v>
      </c>
      <c r="U3" t="s">
        <v>6</v>
      </c>
    </row>
    <row r="4" spans="1:21" x14ac:dyDescent="0.3">
      <c r="A4" s="20" t="s">
        <v>7</v>
      </c>
      <c r="B4" s="20"/>
      <c r="C4" s="20"/>
      <c r="D4" s="20"/>
      <c r="E4" s="20"/>
      <c r="F4" s="20"/>
      <c r="G4" s="20"/>
      <c r="H4" s="20"/>
      <c r="I4" s="20"/>
      <c r="J4" s="20"/>
      <c r="R4">
        <v>1</v>
      </c>
      <c r="S4" s="14">
        <f>$C$38/(1+$C$7)^1</f>
        <v>668.25775656324572</v>
      </c>
      <c r="T4">
        <v>1</v>
      </c>
      <c r="U4" s="14">
        <f>$I$38/(1+$C$7)^1</f>
        <v>3818.615751789976</v>
      </c>
    </row>
    <row r="5" spans="1:21" x14ac:dyDescent="0.3">
      <c r="A5" s="47" t="s">
        <v>8</v>
      </c>
      <c r="B5" s="47"/>
      <c r="C5" s="47"/>
      <c r="D5" s="50" t="s">
        <v>3</v>
      </c>
      <c r="E5" s="50"/>
      <c r="F5" s="50" t="s">
        <v>4</v>
      </c>
      <c r="G5" s="50"/>
      <c r="H5" s="25"/>
      <c r="I5" s="25"/>
      <c r="J5" s="25"/>
      <c r="R5">
        <v>2</v>
      </c>
      <c r="S5" s="14">
        <f>$C$38/(1+$C$7)^2</f>
        <v>637.95489886706025</v>
      </c>
      <c r="T5">
        <v>2</v>
      </c>
      <c r="U5" s="14">
        <f>$I$38/(1+$C$7)^2</f>
        <v>3645.4565649546303</v>
      </c>
    </row>
    <row r="6" spans="1:21" x14ac:dyDescent="0.3">
      <c r="A6" s="47"/>
      <c r="B6" s="47"/>
      <c r="C6" s="47"/>
      <c r="D6" s="49">
        <f>S9-D28*C9</f>
        <v>1218.3176304740939</v>
      </c>
      <c r="E6" s="49"/>
      <c r="F6" s="49">
        <f>U9-J28*C9</f>
        <v>-12143.756397290894</v>
      </c>
      <c r="G6" s="49"/>
      <c r="H6" s="25"/>
      <c r="I6" s="25"/>
      <c r="J6" s="25"/>
      <c r="R6">
        <v>3</v>
      </c>
      <c r="S6" s="14">
        <f>$C$38/(1+$C$7)^3</f>
        <v>609.02615643633442</v>
      </c>
      <c r="T6">
        <v>3</v>
      </c>
      <c r="U6" s="14">
        <f>$I$38/(1+$C$7)^3</f>
        <v>3480.1494653504819</v>
      </c>
    </row>
    <row r="7" spans="1:21" x14ac:dyDescent="0.3">
      <c r="A7" s="39" t="s">
        <v>9</v>
      </c>
      <c r="B7" s="39"/>
      <c r="C7" s="48">
        <v>4.7500000000000001E-2</v>
      </c>
      <c r="R7">
        <v>4</v>
      </c>
      <c r="S7" s="14">
        <f>$C$38/(1+$C$7)^4</f>
        <v>581.40921855497311</v>
      </c>
      <c r="T7">
        <v>4</v>
      </c>
      <c r="U7" s="14">
        <f>$I$38/(1+$C$7)^4</f>
        <v>3322.3383917427032</v>
      </c>
    </row>
    <row r="8" spans="1:21" x14ac:dyDescent="0.3">
      <c r="A8" s="39"/>
      <c r="B8" s="39"/>
      <c r="C8" s="48"/>
      <c r="F8" s="12"/>
      <c r="R8">
        <v>5</v>
      </c>
      <c r="S8" s="14">
        <f>$C$38/(1+$C$7)^5</f>
        <v>555.04460005248018</v>
      </c>
      <c r="T8">
        <v>5</v>
      </c>
      <c r="U8" s="14">
        <f>$I$38/(1+$C$7)^5</f>
        <v>3171.6834288713158</v>
      </c>
    </row>
    <row r="9" spans="1:21" x14ac:dyDescent="0.3">
      <c r="A9" s="39" t="s">
        <v>10</v>
      </c>
      <c r="B9" s="39"/>
      <c r="C9" s="39">
        <v>5</v>
      </c>
      <c r="R9" t="s">
        <v>11</v>
      </c>
      <c r="S9" s="14">
        <f>SUM(S4:S8)</f>
        <v>3051.6926304740937</v>
      </c>
      <c r="T9" t="s">
        <v>11</v>
      </c>
      <c r="U9" s="14">
        <f>SUM(U4:U8)</f>
        <v>17438.243602709106</v>
      </c>
    </row>
    <row r="10" spans="1:21" x14ac:dyDescent="0.3">
      <c r="A10" s="39"/>
      <c r="B10" s="39"/>
      <c r="C10" s="39"/>
    </row>
    <row r="12" spans="1:21" x14ac:dyDescent="0.3">
      <c r="A12" s="17" t="s">
        <v>12</v>
      </c>
      <c r="B12" s="17"/>
      <c r="C12" s="17"/>
      <c r="D12" s="17"/>
      <c r="E12" s="17"/>
      <c r="F12" s="17"/>
      <c r="G12" s="17"/>
      <c r="H12" s="17"/>
      <c r="I12" s="17"/>
      <c r="J12" s="17"/>
      <c r="L12" s="26" t="s">
        <v>13</v>
      </c>
      <c r="M12" s="26"/>
      <c r="N12" s="26"/>
      <c r="O12" s="26"/>
      <c r="P12" s="26"/>
      <c r="Q12" s="26"/>
    </row>
    <row r="13" spans="1:21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L13" s="28" t="s">
        <v>14</v>
      </c>
      <c r="M13" s="28"/>
      <c r="N13" s="28"/>
      <c r="O13" s="28"/>
      <c r="P13" s="28"/>
      <c r="Q13" s="35" t="s">
        <v>3</v>
      </c>
    </row>
    <row r="14" spans="1:21" x14ac:dyDescent="0.3">
      <c r="A14" s="18" t="s">
        <v>15</v>
      </c>
      <c r="B14" s="18"/>
      <c r="C14" s="18"/>
      <c r="D14" s="18"/>
      <c r="E14" s="18"/>
      <c r="F14" s="18" t="s">
        <v>16</v>
      </c>
      <c r="G14" s="18"/>
      <c r="H14" s="18"/>
      <c r="I14" s="18"/>
      <c r="J14" s="18"/>
      <c r="L14" s="28"/>
      <c r="M14" s="28"/>
      <c r="N14" s="28"/>
      <c r="O14" s="28"/>
      <c r="P14" s="28"/>
      <c r="Q14" s="35"/>
    </row>
    <row r="15" spans="1:21" x14ac:dyDescent="0.3">
      <c r="A15" s="19" t="s">
        <v>17</v>
      </c>
      <c r="B15" s="19"/>
      <c r="C15" s="1" t="s">
        <v>18</v>
      </c>
      <c r="D15" s="1" t="s">
        <v>19</v>
      </c>
      <c r="E15" s="2"/>
      <c r="F15" s="2"/>
      <c r="G15" s="19" t="s">
        <v>17</v>
      </c>
      <c r="H15" s="19"/>
      <c r="I15" s="1" t="s">
        <v>18</v>
      </c>
      <c r="J15" s="1" t="s">
        <v>19</v>
      </c>
      <c r="L15" s="28"/>
      <c r="M15" s="28"/>
      <c r="N15" s="28"/>
      <c r="O15" s="28"/>
      <c r="P15" s="28"/>
      <c r="Q15" s="35"/>
    </row>
    <row r="16" spans="1:21" x14ac:dyDescent="0.3">
      <c r="A16" s="19" t="s">
        <v>20</v>
      </c>
      <c r="B16" s="19"/>
      <c r="C16">
        <v>15</v>
      </c>
      <c r="D16" s="4">
        <f>1.24*C16</f>
        <v>18.600000000000001</v>
      </c>
      <c r="E16" s="3"/>
      <c r="F16" s="3"/>
      <c r="G16" s="19" t="s">
        <v>21</v>
      </c>
      <c r="H16" s="19"/>
      <c r="I16">
        <v>600</v>
      </c>
      <c r="J16" s="4">
        <f>0.35*I16</f>
        <v>210</v>
      </c>
      <c r="L16" s="16" t="s">
        <v>22</v>
      </c>
      <c r="M16" s="16"/>
      <c r="N16" s="16"/>
      <c r="O16" s="16"/>
      <c r="P16" s="16"/>
      <c r="Q16" s="35"/>
    </row>
    <row r="17" spans="1:17" x14ac:dyDescent="0.3">
      <c r="A17" s="19" t="s">
        <v>23</v>
      </c>
      <c r="B17" s="19"/>
      <c r="C17">
        <v>20</v>
      </c>
      <c r="D17" s="4">
        <f>2.7*C17</f>
        <v>54</v>
      </c>
      <c r="E17" s="3"/>
      <c r="F17" s="3"/>
      <c r="G17" s="19" t="s">
        <v>24</v>
      </c>
      <c r="H17" s="19"/>
      <c r="I17">
        <v>600</v>
      </c>
      <c r="J17" s="4">
        <f>0.22*I17</f>
        <v>132</v>
      </c>
      <c r="L17" s="16"/>
      <c r="M17" s="16"/>
      <c r="N17" s="16"/>
      <c r="O17" s="16"/>
      <c r="P17" s="16"/>
      <c r="Q17" s="35"/>
    </row>
    <row r="18" spans="1:17" x14ac:dyDescent="0.3">
      <c r="A18" s="19" t="s">
        <v>25</v>
      </c>
      <c r="B18" s="19"/>
      <c r="C18">
        <v>20</v>
      </c>
      <c r="D18" s="4">
        <f>0.69*C18</f>
        <v>13.799999999999999</v>
      </c>
      <c r="E18" s="3"/>
      <c r="F18" s="3"/>
      <c r="G18" s="19" t="s">
        <v>26</v>
      </c>
      <c r="H18" s="19"/>
      <c r="I18">
        <v>300</v>
      </c>
      <c r="J18" s="4">
        <f>2.88*I18</f>
        <v>864</v>
      </c>
      <c r="L18" s="16"/>
      <c r="M18" s="16"/>
      <c r="N18" s="16"/>
      <c r="O18" s="16"/>
      <c r="P18" s="16"/>
      <c r="Q18" s="35"/>
    </row>
    <row r="19" spans="1:17" x14ac:dyDescent="0.3">
      <c r="A19" s="19" t="s">
        <v>27</v>
      </c>
      <c r="B19" s="19"/>
      <c r="C19">
        <v>16.5</v>
      </c>
      <c r="D19" s="4">
        <f>5.15*C19</f>
        <v>84.975000000000009</v>
      </c>
      <c r="E19" s="3"/>
      <c r="F19" s="3"/>
      <c r="G19" s="19" t="s">
        <v>28</v>
      </c>
      <c r="H19" s="19"/>
      <c r="I19">
        <v>15</v>
      </c>
      <c r="J19" s="4">
        <f>85*I19</f>
        <v>1275</v>
      </c>
      <c r="L19" s="16"/>
      <c r="M19" s="16"/>
      <c r="N19" s="16"/>
      <c r="O19" s="16"/>
      <c r="P19" s="16"/>
      <c r="Q19" s="35"/>
    </row>
    <row r="20" spans="1:17" x14ac:dyDescent="0.3">
      <c r="A20" s="19" t="s">
        <v>29</v>
      </c>
      <c r="B20" s="19"/>
      <c r="C20">
        <v>6</v>
      </c>
      <c r="D20" s="4">
        <f>2.7*C20</f>
        <v>16.200000000000003</v>
      </c>
      <c r="E20" s="3"/>
      <c r="F20" s="3"/>
      <c r="G20" s="31" t="s">
        <v>30</v>
      </c>
      <c r="H20" s="31"/>
      <c r="I20" s="33">
        <v>1</v>
      </c>
      <c r="J20" s="34">
        <f>2000*I20</f>
        <v>2000</v>
      </c>
      <c r="L20" s="28" t="s">
        <v>31</v>
      </c>
      <c r="M20" s="28"/>
      <c r="N20" s="28"/>
      <c r="O20" s="28"/>
      <c r="P20" s="28"/>
      <c r="Q20" s="35"/>
    </row>
    <row r="21" spans="1:17" x14ac:dyDescent="0.3">
      <c r="A21" s="19" t="s">
        <v>32</v>
      </c>
      <c r="B21" s="19"/>
      <c r="C21">
        <v>1</v>
      </c>
      <c r="D21" s="4">
        <f>15*C21</f>
        <v>15</v>
      </c>
      <c r="E21" s="3"/>
      <c r="F21" s="3"/>
      <c r="G21" s="31"/>
      <c r="H21" s="31"/>
      <c r="I21" s="33"/>
      <c r="J21" s="34"/>
      <c r="L21" s="28"/>
      <c r="M21" s="28"/>
      <c r="N21" s="28"/>
      <c r="O21" s="28"/>
      <c r="P21" s="28"/>
      <c r="Q21" s="35"/>
    </row>
    <row r="22" spans="1:17" x14ac:dyDescent="0.3">
      <c r="A22" s="19" t="s">
        <v>33</v>
      </c>
      <c r="B22" s="19"/>
      <c r="C22">
        <v>1</v>
      </c>
      <c r="D22" s="4">
        <f>20*C22</f>
        <v>20</v>
      </c>
      <c r="E22" s="3"/>
      <c r="F22" s="3"/>
      <c r="G22" s="19" t="s">
        <v>34</v>
      </c>
      <c r="H22" s="19"/>
      <c r="I22">
        <v>1</v>
      </c>
      <c r="J22" s="4">
        <f>0*I22</f>
        <v>0</v>
      </c>
      <c r="L22" s="28"/>
      <c r="M22" s="28"/>
      <c r="N22" s="28"/>
      <c r="O22" s="28"/>
      <c r="P22" s="28"/>
      <c r="Q22" s="35"/>
    </row>
    <row r="23" spans="1:17" x14ac:dyDescent="0.3">
      <c r="A23" s="19" t="s">
        <v>35</v>
      </c>
      <c r="B23" s="19"/>
      <c r="C23">
        <v>1</v>
      </c>
      <c r="D23" s="4">
        <f>0.1*C23</f>
        <v>0.1</v>
      </c>
      <c r="E23" s="3"/>
      <c r="F23" s="3"/>
      <c r="G23" s="19" t="s">
        <v>36</v>
      </c>
      <c r="H23" s="19"/>
      <c r="I23">
        <v>32</v>
      </c>
      <c r="J23" s="4">
        <f>20*I23</f>
        <v>640</v>
      </c>
      <c r="L23" s="22"/>
      <c r="M23" s="23"/>
      <c r="N23" s="23"/>
      <c r="O23" s="23"/>
      <c r="P23" s="23"/>
      <c r="Q23" s="24"/>
    </row>
    <row r="24" spans="1:17" x14ac:dyDescent="0.3">
      <c r="A24" s="19" t="s">
        <v>37</v>
      </c>
      <c r="B24" s="19"/>
      <c r="C24">
        <v>1</v>
      </c>
      <c r="D24" s="4">
        <f>10*C24</f>
        <v>10</v>
      </c>
      <c r="E24" s="3"/>
      <c r="F24" s="3"/>
      <c r="G24" s="19" t="s">
        <v>38</v>
      </c>
      <c r="H24" s="19"/>
      <c r="I24">
        <v>5</v>
      </c>
      <c r="J24" s="4">
        <f>15*I24</f>
        <v>75</v>
      </c>
      <c r="L24" s="27" t="s">
        <v>39</v>
      </c>
      <c r="M24" s="27"/>
      <c r="N24" s="27"/>
      <c r="O24" s="27"/>
      <c r="P24" s="27"/>
      <c r="Q24" s="35" t="s">
        <v>4</v>
      </c>
    </row>
    <row r="25" spans="1:17" x14ac:dyDescent="0.3">
      <c r="A25" s="19" t="s">
        <v>38</v>
      </c>
      <c r="B25" s="19"/>
      <c r="C25">
        <v>2</v>
      </c>
      <c r="D25" s="4">
        <f>15*C25</f>
        <v>30</v>
      </c>
      <c r="E25" s="3"/>
      <c r="F25" s="3"/>
      <c r="G25" s="19" t="s">
        <v>40</v>
      </c>
      <c r="H25" s="19"/>
      <c r="I25">
        <v>1.1599999999999999</v>
      </c>
      <c r="J25" s="4">
        <f>190*I25</f>
        <v>220.39999999999998</v>
      </c>
      <c r="L25" s="27" t="s">
        <v>41</v>
      </c>
      <c r="M25" s="27"/>
      <c r="N25" s="27"/>
      <c r="O25" s="27"/>
      <c r="P25" s="27"/>
      <c r="Q25" s="35"/>
    </row>
    <row r="26" spans="1:17" x14ac:dyDescent="0.3">
      <c r="A26" s="19" t="s">
        <v>42</v>
      </c>
      <c r="B26" s="19"/>
      <c r="C26">
        <v>8</v>
      </c>
      <c r="D26" s="4">
        <f>5.5*C26</f>
        <v>44</v>
      </c>
      <c r="E26" s="3"/>
      <c r="F26" s="3"/>
      <c r="G26" s="19" t="s">
        <v>43</v>
      </c>
      <c r="H26" s="19"/>
      <c r="I26">
        <v>1</v>
      </c>
      <c r="J26" s="4">
        <f>500*I26</f>
        <v>500</v>
      </c>
      <c r="L26" s="27" t="s">
        <v>44</v>
      </c>
      <c r="M26" s="27"/>
      <c r="N26" s="27"/>
      <c r="O26" s="27"/>
      <c r="P26" s="27"/>
      <c r="Q26" s="35"/>
    </row>
    <row r="27" spans="1:17" ht="14.4" customHeight="1" x14ac:dyDescent="0.3">
      <c r="A27" s="19" t="s">
        <v>45</v>
      </c>
      <c r="B27" s="19"/>
      <c r="C27">
        <v>1</v>
      </c>
      <c r="D27" s="4">
        <f>60*C27</f>
        <v>60</v>
      </c>
      <c r="G27" s="19"/>
      <c r="H27" s="19"/>
      <c r="L27" s="40" t="s">
        <v>46</v>
      </c>
      <c r="M27" s="41"/>
      <c r="N27" s="41"/>
      <c r="O27" s="41"/>
      <c r="P27" s="42"/>
      <c r="Q27" s="35"/>
    </row>
    <row r="28" spans="1:17" ht="14.4" customHeight="1" x14ac:dyDescent="0.3">
      <c r="A28" s="36" t="s">
        <v>47</v>
      </c>
      <c r="B28" s="36"/>
      <c r="C28" s="36"/>
      <c r="D28" s="38">
        <f>SUM(D16:D27)</f>
        <v>366.67499999999995</v>
      </c>
      <c r="E28" s="32" t="s">
        <v>48</v>
      </c>
      <c r="F28" s="32" t="s">
        <v>49</v>
      </c>
      <c r="G28" s="36" t="s">
        <v>11</v>
      </c>
      <c r="H28" s="36"/>
      <c r="I28" s="36"/>
      <c r="J28" s="38">
        <f>SUM(J16:J27)</f>
        <v>5916.4</v>
      </c>
      <c r="L28" s="43"/>
      <c r="M28" s="44"/>
      <c r="N28" s="44"/>
      <c r="O28" s="44"/>
      <c r="P28" s="45"/>
      <c r="Q28" s="35"/>
    </row>
    <row r="29" spans="1:17" x14ac:dyDescent="0.3">
      <c r="A29" s="36"/>
      <c r="B29" s="36"/>
      <c r="C29" s="36"/>
      <c r="D29" s="39"/>
      <c r="E29" s="32"/>
      <c r="F29" s="32"/>
      <c r="G29" s="36"/>
      <c r="H29" s="36"/>
      <c r="I29" s="36"/>
      <c r="J29" s="39"/>
      <c r="L29" s="43"/>
      <c r="M29" s="44"/>
      <c r="N29" s="44"/>
      <c r="O29" s="44"/>
      <c r="P29" s="45"/>
      <c r="Q29" s="35"/>
    </row>
    <row r="30" spans="1:17" x14ac:dyDescent="0.3">
      <c r="A30" s="36" t="s">
        <v>50</v>
      </c>
      <c r="B30" s="36"/>
      <c r="C30" s="36"/>
      <c r="D30" s="21">
        <f>D28*20000</f>
        <v>7333499.9999999991</v>
      </c>
      <c r="G30" s="19"/>
      <c r="H30" s="19"/>
      <c r="J30" s="4"/>
      <c r="L30" s="8"/>
      <c r="M30" s="9"/>
      <c r="N30" s="9"/>
      <c r="O30" s="9"/>
      <c r="P30" s="10"/>
      <c r="Q30" s="35"/>
    </row>
    <row r="31" spans="1:17" x14ac:dyDescent="0.3">
      <c r="A31" s="36"/>
      <c r="B31" s="36"/>
      <c r="C31" s="36"/>
      <c r="D31" s="19"/>
      <c r="G31" s="19"/>
      <c r="H31" s="19"/>
      <c r="J31" s="4"/>
      <c r="L31" s="7"/>
      <c r="M31" s="7"/>
      <c r="N31" s="7"/>
      <c r="O31" s="7"/>
      <c r="P31" s="7"/>
      <c r="Q31" s="11"/>
    </row>
    <row r="32" spans="1:17" x14ac:dyDescent="0.3">
      <c r="G32" s="19" t="s">
        <v>35</v>
      </c>
      <c r="H32" s="19"/>
      <c r="I32">
        <v>1</v>
      </c>
      <c r="J32" s="4">
        <f>1000*I32</f>
        <v>1000</v>
      </c>
      <c r="L32" s="7"/>
      <c r="M32" s="7"/>
      <c r="N32" s="7"/>
      <c r="O32" s="7"/>
      <c r="P32" s="7"/>
      <c r="Q32" s="11"/>
    </row>
    <row r="34" spans="1:17" x14ac:dyDescent="0.3">
      <c r="A34" s="29" t="s">
        <v>51</v>
      </c>
      <c r="B34" s="29"/>
      <c r="C34" s="29"/>
      <c r="D34" s="29"/>
      <c r="E34" s="29"/>
      <c r="F34" s="29"/>
      <c r="G34" s="29"/>
      <c r="H34" s="29"/>
      <c r="I34" s="29"/>
      <c r="J34" s="29"/>
      <c r="L34" s="26" t="s">
        <v>13</v>
      </c>
      <c r="M34" s="26"/>
      <c r="N34" s="26"/>
      <c r="O34" s="26"/>
      <c r="P34" s="26"/>
      <c r="Q34" s="26"/>
    </row>
    <row r="35" spans="1:17" x14ac:dyDescent="0.3">
      <c r="A35" s="29"/>
      <c r="B35" s="29"/>
      <c r="C35" s="29"/>
      <c r="D35" s="29"/>
      <c r="E35" s="29"/>
      <c r="F35" s="29"/>
      <c r="G35" s="29"/>
      <c r="H35" s="29"/>
      <c r="I35" s="29"/>
      <c r="J35" s="29"/>
      <c r="L35" s="5"/>
      <c r="M35" s="5"/>
      <c r="N35" s="5"/>
      <c r="O35" s="5"/>
      <c r="P35" s="5"/>
      <c r="Q35" s="35" t="s">
        <v>3</v>
      </c>
    </row>
    <row r="36" spans="1:17" x14ac:dyDescent="0.3">
      <c r="A36" s="30" t="s">
        <v>52</v>
      </c>
      <c r="B36" s="30"/>
      <c r="C36" s="30"/>
      <c r="D36" s="30"/>
      <c r="E36" s="30"/>
      <c r="F36" s="30" t="s">
        <v>53</v>
      </c>
      <c r="G36" s="30"/>
      <c r="H36" s="30"/>
      <c r="I36" s="30"/>
      <c r="J36" s="30"/>
      <c r="L36" s="5"/>
      <c r="M36" s="5"/>
      <c r="N36" s="5"/>
      <c r="O36" s="5"/>
      <c r="P36" s="5"/>
      <c r="Q36" s="35"/>
    </row>
    <row r="37" spans="1:17" x14ac:dyDescent="0.3">
      <c r="A37" s="19" t="s">
        <v>54</v>
      </c>
      <c r="B37" s="19"/>
      <c r="C37" s="19" t="s">
        <v>55</v>
      </c>
      <c r="D37" s="19"/>
      <c r="E37" s="3"/>
      <c r="F37" s="3"/>
      <c r="G37" s="19" t="s">
        <v>54</v>
      </c>
      <c r="H37" s="19"/>
      <c r="I37" s="19" t="s">
        <v>55</v>
      </c>
      <c r="J37" s="19"/>
      <c r="L37" s="5"/>
      <c r="M37" s="5"/>
      <c r="N37" s="5"/>
      <c r="O37" s="5"/>
      <c r="P37" s="5"/>
      <c r="Q37" s="35"/>
    </row>
    <row r="38" spans="1:17" x14ac:dyDescent="0.3">
      <c r="A38" s="19">
        <v>1</v>
      </c>
      <c r="B38" s="19"/>
      <c r="C38" s="37">
        <v>700</v>
      </c>
      <c r="D38" s="37"/>
      <c r="E38" s="3"/>
      <c r="F38" s="3"/>
      <c r="G38" s="19">
        <v>1</v>
      </c>
      <c r="H38" s="19"/>
      <c r="I38" s="37">
        <v>4000</v>
      </c>
      <c r="J38" s="37"/>
      <c r="L38" s="5"/>
      <c r="M38" s="5"/>
      <c r="N38" s="5"/>
      <c r="O38" s="5"/>
      <c r="P38" s="5"/>
      <c r="Q38" s="35"/>
    </row>
    <row r="39" spans="1:17" x14ac:dyDescent="0.3">
      <c r="G39" s="19" t="s">
        <v>43</v>
      </c>
      <c r="H39" s="19"/>
      <c r="I39">
        <v>1</v>
      </c>
      <c r="J39">
        <f>500*I39</f>
        <v>500</v>
      </c>
      <c r="L39" s="5"/>
      <c r="M39" s="5"/>
      <c r="N39" s="5"/>
      <c r="O39" s="5"/>
      <c r="P39" s="5"/>
      <c r="Q39" s="35"/>
    </row>
    <row r="40" spans="1:17" x14ac:dyDescent="0.3">
      <c r="L40" s="5"/>
      <c r="M40" s="5"/>
      <c r="N40" s="5"/>
      <c r="O40" s="5"/>
      <c r="P40" s="5"/>
      <c r="Q40" s="35"/>
    </row>
    <row r="41" spans="1:17" x14ac:dyDescent="0.3">
      <c r="L41" s="5"/>
      <c r="M41" s="5"/>
      <c r="N41" s="5"/>
      <c r="O41" s="5"/>
      <c r="P41" s="5"/>
      <c r="Q41" s="35"/>
    </row>
    <row r="42" spans="1:17" x14ac:dyDescent="0.3">
      <c r="L42" s="5"/>
      <c r="M42" s="5"/>
      <c r="N42" s="5"/>
      <c r="O42" s="5"/>
      <c r="P42" s="5"/>
      <c r="Q42" s="35"/>
    </row>
    <row r="43" spans="1:17" x14ac:dyDescent="0.3">
      <c r="L43" s="5"/>
      <c r="M43" s="5"/>
      <c r="N43" s="5"/>
      <c r="O43" s="5"/>
      <c r="P43" s="5"/>
      <c r="Q43" s="35"/>
    </row>
    <row r="44" spans="1:17" x14ac:dyDescent="0.3">
      <c r="L44" s="5"/>
      <c r="M44" s="5"/>
      <c r="N44" s="5"/>
      <c r="O44" s="5"/>
      <c r="P44" s="5"/>
      <c r="Q44" s="35"/>
    </row>
    <row r="45" spans="1:17" x14ac:dyDescent="0.3">
      <c r="L45" s="22"/>
      <c r="M45" s="23"/>
      <c r="N45" s="23"/>
      <c r="O45" s="23"/>
      <c r="P45" s="23"/>
      <c r="Q45" s="24"/>
    </row>
    <row r="46" spans="1:17" x14ac:dyDescent="0.3">
      <c r="L46" s="6"/>
      <c r="M46" s="6"/>
      <c r="N46" s="6"/>
      <c r="O46" s="6"/>
      <c r="P46" s="6"/>
      <c r="Q46" s="35" t="s">
        <v>4</v>
      </c>
    </row>
    <row r="47" spans="1:17" x14ac:dyDescent="0.3">
      <c r="L47" s="6"/>
      <c r="M47" s="6"/>
      <c r="N47" s="6"/>
      <c r="O47" s="6"/>
      <c r="P47" s="6"/>
      <c r="Q47" s="35"/>
    </row>
    <row r="48" spans="1:17" x14ac:dyDescent="0.3">
      <c r="L48" s="6"/>
      <c r="M48" s="6"/>
      <c r="N48" s="6"/>
      <c r="O48" s="6"/>
      <c r="P48" s="6"/>
      <c r="Q48" s="35"/>
    </row>
    <row r="49" spans="12:17" x14ac:dyDescent="0.3">
      <c r="L49" s="15"/>
      <c r="M49" s="15"/>
      <c r="N49" s="15"/>
      <c r="O49" s="15"/>
      <c r="P49" s="15"/>
      <c r="Q49" s="35"/>
    </row>
    <row r="50" spans="12:17" x14ac:dyDescent="0.3">
      <c r="L50" s="15"/>
      <c r="M50" s="15"/>
      <c r="N50" s="15"/>
      <c r="O50" s="15"/>
      <c r="P50" s="15"/>
      <c r="Q50" s="35"/>
    </row>
    <row r="51" spans="12:17" x14ac:dyDescent="0.3">
      <c r="L51" s="15"/>
      <c r="M51" s="15"/>
      <c r="N51" s="15"/>
      <c r="O51" s="15"/>
      <c r="P51" s="15"/>
      <c r="Q51" s="35"/>
    </row>
    <row r="52" spans="12:17" x14ac:dyDescent="0.3">
      <c r="L52" s="15"/>
      <c r="M52" s="15"/>
      <c r="N52" s="15"/>
      <c r="O52" s="15"/>
      <c r="P52" s="15"/>
      <c r="Q52" s="35"/>
    </row>
  </sheetData>
  <mergeCells count="86">
    <mergeCell ref="A27:B27"/>
    <mergeCell ref="A1:J3"/>
    <mergeCell ref="A4:J4"/>
    <mergeCell ref="A5:C6"/>
    <mergeCell ref="A7:B8"/>
    <mergeCell ref="A9:B10"/>
    <mergeCell ref="C7:C8"/>
    <mergeCell ref="C9:C10"/>
    <mergeCell ref="D6:E6"/>
    <mergeCell ref="D5:E5"/>
    <mergeCell ref="F5:G5"/>
    <mergeCell ref="F6:G6"/>
    <mergeCell ref="A26:B26"/>
    <mergeCell ref="G25:H25"/>
    <mergeCell ref="G24:H24"/>
    <mergeCell ref="G26:H26"/>
    <mergeCell ref="G16:H16"/>
    <mergeCell ref="G19:H19"/>
    <mergeCell ref="G18:H18"/>
    <mergeCell ref="G22:H22"/>
    <mergeCell ref="G23:H23"/>
    <mergeCell ref="A19:B19"/>
    <mergeCell ref="A20:B20"/>
    <mergeCell ref="A21:B21"/>
    <mergeCell ref="A22:B22"/>
    <mergeCell ref="A23:B23"/>
    <mergeCell ref="A24:B24"/>
    <mergeCell ref="A25:B25"/>
    <mergeCell ref="A38:B38"/>
    <mergeCell ref="C38:D38"/>
    <mergeCell ref="G37:H37"/>
    <mergeCell ref="G38:H38"/>
    <mergeCell ref="A28:C29"/>
    <mergeCell ref="D28:D29"/>
    <mergeCell ref="G28:I29"/>
    <mergeCell ref="E28:E29"/>
    <mergeCell ref="C37:D37"/>
    <mergeCell ref="A37:B37"/>
    <mergeCell ref="G32:H32"/>
    <mergeCell ref="Q46:Q52"/>
    <mergeCell ref="A18:B18"/>
    <mergeCell ref="L34:Q34"/>
    <mergeCell ref="Q35:Q44"/>
    <mergeCell ref="A30:C31"/>
    <mergeCell ref="D30:D31"/>
    <mergeCell ref="G30:H30"/>
    <mergeCell ref="G31:H31"/>
    <mergeCell ref="I37:J37"/>
    <mergeCell ref="I38:J38"/>
    <mergeCell ref="J28:J29"/>
    <mergeCell ref="L26:P26"/>
    <mergeCell ref="L27:P29"/>
    <mergeCell ref="G39:H39"/>
    <mergeCell ref="Q13:Q22"/>
    <mergeCell ref="Q24:Q30"/>
    <mergeCell ref="L45:Q45"/>
    <mergeCell ref="H5:J6"/>
    <mergeCell ref="L23:Q23"/>
    <mergeCell ref="L12:Q12"/>
    <mergeCell ref="L24:P24"/>
    <mergeCell ref="L20:P22"/>
    <mergeCell ref="L25:P25"/>
    <mergeCell ref="G27:H27"/>
    <mergeCell ref="A34:J35"/>
    <mergeCell ref="A36:E36"/>
    <mergeCell ref="F36:J36"/>
    <mergeCell ref="G20:H21"/>
    <mergeCell ref="F28:F29"/>
    <mergeCell ref="I20:I21"/>
    <mergeCell ref="J20:J21"/>
    <mergeCell ref="L13:P15"/>
    <mergeCell ref="L1:O1"/>
    <mergeCell ref="R2:S2"/>
    <mergeCell ref="R1:U1"/>
    <mergeCell ref="T2:U2"/>
    <mergeCell ref="N3:O3"/>
    <mergeCell ref="L3:M3"/>
    <mergeCell ref="L16:P19"/>
    <mergeCell ref="A12:J13"/>
    <mergeCell ref="A14:E14"/>
    <mergeCell ref="F14:J14"/>
    <mergeCell ref="A15:B15"/>
    <mergeCell ref="G15:H15"/>
    <mergeCell ref="A16:B16"/>
    <mergeCell ref="A17:B17"/>
    <mergeCell ref="G17:H1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2af165-ec9c-4ad2-b335-315480fd5b02">
      <Terms xmlns="http://schemas.microsoft.com/office/infopath/2007/PartnerControls"/>
    </lcf76f155ced4ddcb4097134ff3c332f>
    <TaxCatchAll xmlns="ee7af416-fd08-4c05-917f-58707134136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AA294FAA464C47BE50DA13D622A3B4" ma:contentTypeVersion="15" ma:contentTypeDescription="Create a new document." ma:contentTypeScope="" ma:versionID="1a9a80924bb8c627947ea08aea0d71db">
  <xsd:schema xmlns:xsd="http://www.w3.org/2001/XMLSchema" xmlns:xs="http://www.w3.org/2001/XMLSchema" xmlns:p="http://schemas.microsoft.com/office/2006/metadata/properties" xmlns:ns2="9e2af165-ec9c-4ad2-b335-315480fd5b02" xmlns:ns3="ee7af416-fd08-4c05-917f-587071341363" targetNamespace="http://schemas.microsoft.com/office/2006/metadata/properties" ma:root="true" ma:fieldsID="f339b8934c97a2a2c05511197e96318d" ns2:_="" ns3:_="">
    <xsd:import namespace="9e2af165-ec9c-4ad2-b335-315480fd5b02"/>
    <xsd:import namespace="ee7af416-fd08-4c05-917f-5870713413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af165-ec9c-4ad2-b335-315480fd5b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ab86591-d70f-4a96-900c-bfbe5e6a31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af416-fd08-4c05-917f-5870713413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f630daa-485b-4536-bd0d-1bdfdbff191a}" ma:internalName="TaxCatchAll" ma:showField="CatchAllData" ma:web="ee7af416-fd08-4c05-917f-5870713413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348D8B4-B699-465C-A0A9-EC25A90704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CD431C-354F-42E1-BA68-4CC6C7E639EC}">
  <ds:schemaRefs>
    <ds:schemaRef ds:uri="http://purl.org/dc/terms/"/>
    <ds:schemaRef ds:uri="http://www.w3.org/XML/1998/namespace"/>
    <ds:schemaRef ds:uri="http://schemas.microsoft.com/office/infopath/2007/PartnerControls"/>
    <ds:schemaRef ds:uri="ee7af416-fd08-4c05-917f-587071341363"/>
    <ds:schemaRef ds:uri="9e2af165-ec9c-4ad2-b335-315480fd5b02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3D8EDE5-4633-448E-B719-E1505C86E8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2af165-ec9c-4ad2-b335-315480fd5b02"/>
    <ds:schemaRef ds:uri="ee7af416-fd08-4c05-917f-5870713413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7d49e9f-89e1-4aa0-99a3-d35b57b2ba03}" enabled="0" method="" siteId="{27d49e9f-89e1-4aa0-99a3-d35b57b2ba0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Maciej Ziomber</dc:creator>
  <cp:keywords/>
  <dc:description/>
  <cp:lastModifiedBy>Courtney Hiatt</cp:lastModifiedBy>
  <cp:revision/>
  <dcterms:created xsi:type="dcterms:W3CDTF">2024-12-03T01:17:20Z</dcterms:created>
  <dcterms:modified xsi:type="dcterms:W3CDTF">2024-12-04T03:34:18Z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0x010100D3AA294FAA464C47BE50DA13D622A3B4</vt:lpwstr>
  </property>
  <property fmtid="{D5CDD505-2E9C-101B-9397-08002B2CF9AE}" pid="3" name="MediaServiceImageTags">
    <vt:lpwstr/>
  </property>
</Properties>
</file>